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<sst xmlns="http://schemas.openxmlformats.org/spreadsheetml/2006/main" count="32" uniqueCount="23">
  <si>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                                  同类结构工程建筑安装工程技术经济指标汇总表</t>
  </si>
  <si>
    <t>工程项目及主要结构特征</t>
  </si>
  <si>
    <t>工程经济指标</t>
  </si>
  <si>
    <t>工程材料指标</t>
  </si>
  <si>
    <t xml:space="preserve">单位造价(元/每M2建筑面积)            </t>
  </si>
  <si>
    <t xml:space="preserve">单位分部分项工程  (元/每M2建筑面积)            </t>
  </si>
  <si>
    <t xml:space="preserve">单位措施工程费(元/每M2 建筑面积)            </t>
  </si>
  <si>
    <t xml:space="preserve">定额人工(工日/每M2建筑面积)            </t>
  </si>
  <si>
    <t xml:space="preserve">材料费(元/每M2建筑面积)            </t>
  </si>
  <si>
    <t>钢筋</t>
  </si>
  <si>
    <t>商品混凝土</t>
  </si>
  <si>
    <t>模板</t>
  </si>
  <si>
    <t>砌块</t>
  </si>
  <si>
    <t>建筑</t>
  </si>
  <si>
    <t>安装</t>
  </si>
  <si>
    <t>（T）</t>
  </si>
  <si>
    <t>（M3）</t>
  </si>
  <si>
    <t>（M2）</t>
  </si>
  <si>
    <t>(块)</t>
  </si>
  <si>
    <t>海安某高级中学新建工程教学楼（框架结构，共5层，21m，层高4.2m）</t>
  </si>
  <si>
    <t>海安某高级中学新建工程综合楼（框架结构，共5层，22.6m，1层6m，2-5层高4.15m）</t>
  </si>
  <si>
    <t xml:space="preserve">本工程数据由海安中信会计师事务所有限公司提供             </t>
  </si>
  <si>
    <t xml:space="preserve">工程计税方式： 增值税一般计税                                                      编制时间：   2019.9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</si>
</sst>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0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80" fontId="0" fillId="0" borderId="11" xfId="0" applyNumberForma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180" fontId="0" fillId="0" borderId="13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workbookViewId="0" topLeftCell="A1">
      <selection activeCell="P14" sqref="P14"/>
    </sheetView>
  </sheetViews>
  <sheetFormatPr defaultColWidth="9.00390625" defaultRowHeight="14.25"/>
  <cols>
    <col min="1" max="1" width="23.875" style="0" customWidth="1"/>
    <col min="2" max="3" width="14.375" style="0" customWidth="1"/>
    <col min="4" max="4" width="9.50390625" style="0" customWidth="1"/>
    <col min="5" max="11" width="11.125" style="0" customWidth="1"/>
    <col min="12" max="12" width="7.125" style="0" customWidth="1"/>
    <col min="13" max="13" width="10.50390625" style="0" customWidth="1"/>
    <col min="14" max="15" width="11.00390625" style="0" customWidth="1"/>
  </cols>
  <sheetData>
    <row r="1" spans="1:15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</row>
    <row r="3" spans="1:15" ht="48" customHeight="1">
      <c r="A3" s="2"/>
      <c r="B3" s="4" t="s">
        <v>4</v>
      </c>
      <c r="C3" s="4"/>
      <c r="D3" s="4" t="s">
        <v>5</v>
      </c>
      <c r="E3" s="4"/>
      <c r="F3" s="4" t="s">
        <v>6</v>
      </c>
      <c r="G3" s="4"/>
      <c r="H3" s="4" t="s">
        <v>7</v>
      </c>
      <c r="I3" s="4"/>
      <c r="J3" s="4" t="s">
        <v>8</v>
      </c>
      <c r="K3" s="4"/>
      <c r="L3" s="12" t="s">
        <v>9</v>
      </c>
      <c r="M3" s="12" t="s">
        <v>10</v>
      </c>
      <c r="N3" s="12" t="s">
        <v>11</v>
      </c>
      <c r="O3" s="12" t="s">
        <v>12</v>
      </c>
    </row>
    <row r="4" spans="1:15" ht="24" customHeight="1">
      <c r="A4" s="2"/>
      <c r="B4" s="3" t="s">
        <v>13</v>
      </c>
      <c r="C4" s="3" t="s">
        <v>14</v>
      </c>
      <c r="D4" s="3" t="s">
        <v>13</v>
      </c>
      <c r="E4" s="3" t="s">
        <v>14</v>
      </c>
      <c r="F4" s="3" t="s">
        <v>13</v>
      </c>
      <c r="G4" s="3" t="s">
        <v>14</v>
      </c>
      <c r="H4" s="3" t="s">
        <v>13</v>
      </c>
      <c r="I4" s="3" t="s">
        <v>14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</row>
    <row r="5" spans="1:15" ht="60" customHeight="1">
      <c r="A5" s="5" t="s">
        <v>19</v>
      </c>
      <c r="B5" s="6">
        <f>17361289.5/6061.15</f>
        <v>2864.3556915766812</v>
      </c>
      <c r="C5" s="6">
        <f>1230320.37/6061.15</f>
        <v>202.98464317827478</v>
      </c>
      <c r="D5" s="7">
        <f>12289815.79/6061.15</f>
        <v>2027.6376248731676</v>
      </c>
      <c r="E5" s="6">
        <f>1057473.32/6061.15</f>
        <v>174.4674393473186</v>
      </c>
      <c r="F5" s="6">
        <f>3065229.55/6061.15</f>
        <v>505.7174876054874</v>
      </c>
      <c r="G5" s="6">
        <f>40303.65/6061.15</f>
        <v>6.649505456885245</v>
      </c>
      <c r="H5" s="6">
        <f>36801.13/6061.15</f>
        <v>6.071641520173564</v>
      </c>
      <c r="I5" s="6">
        <f>2359.74/6061.15</f>
        <v>0.3893221583362893</v>
      </c>
      <c r="J5" s="6">
        <f>9120569.98/6061.15</f>
        <v>1504.7589945802365</v>
      </c>
      <c r="K5" s="6">
        <f>729105.37/6061.15</f>
        <v>120.2915898798083</v>
      </c>
      <c r="L5" s="6">
        <f>451.697/6061.15</f>
        <v>0.07452331653234123</v>
      </c>
      <c r="M5" s="13">
        <f>3167.641/6061.15</f>
        <v>0.5226138604060286</v>
      </c>
      <c r="N5" s="6">
        <f>19672.22/6061.15</f>
        <v>3.245625005155788</v>
      </c>
      <c r="O5" s="6">
        <f>897.682/6061.15</f>
        <v>0.1481042376446714</v>
      </c>
    </row>
    <row r="6" spans="1:15" ht="24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60" customHeight="1">
      <c r="A7" s="5" t="s">
        <v>19</v>
      </c>
      <c r="B7" s="6">
        <f>16887011.11/5909</f>
        <v>2857.845847013031</v>
      </c>
      <c r="C7" s="6">
        <f>1229247.58/5909</f>
        <v>208.02971399559993</v>
      </c>
      <c r="D7" s="6">
        <f>12027852.58/5909</f>
        <v>2035.514059908614</v>
      </c>
      <c r="E7" s="6">
        <f>1056801.86/5909</f>
        <v>178.84614317143343</v>
      </c>
      <c r="F7" s="6">
        <f>2877721.26/5909</f>
        <v>487.0064748688441</v>
      </c>
      <c r="G7" s="6">
        <f>40017.9/5909</f>
        <v>6.772364190218311</v>
      </c>
      <c r="H7" s="6">
        <f>35334.06/5909</f>
        <v>5.979702149263835</v>
      </c>
      <c r="I7" s="6">
        <f>2357.89/5909</f>
        <v>0.3990336774411914</v>
      </c>
      <c r="J7" s="6">
        <f>8903650.7/5909</f>
        <v>1506.7948383821288</v>
      </c>
      <c r="K7" s="6">
        <f>724648.19/5909</f>
        <v>122.63465730242002</v>
      </c>
      <c r="L7" s="6">
        <f>443.291/5909</f>
        <v>0.07501963107124725</v>
      </c>
      <c r="M7" s="6">
        <f>3070.602/5909</f>
        <v>0.5196483330512777</v>
      </c>
      <c r="N7" s="6">
        <f>19058.64/5909</f>
        <v>3.2253579285835166</v>
      </c>
      <c r="O7" s="6">
        <f>875.802/5909</f>
        <v>0.14821492638348283</v>
      </c>
    </row>
    <row r="8" spans="1:15" ht="24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60" customHeight="1">
      <c r="A9" s="5" t="s">
        <v>20</v>
      </c>
      <c r="B9" s="6">
        <f>18832377.58/6517.09</f>
        <v>2889.6911934621126</v>
      </c>
      <c r="C9" s="6">
        <f>3684398.19/6517.09</f>
        <v>565.3440707432304</v>
      </c>
      <c r="D9" s="6">
        <f>13545250.77/6517.09</f>
        <v>2078.420087799923</v>
      </c>
      <c r="E9" s="6">
        <f>3116905.8/6517.09</f>
        <v>478.26649624295504</v>
      </c>
      <c r="F9" s="6">
        <f>3110885.95/6517.09</f>
        <v>477.34279409982065</v>
      </c>
      <c r="G9" s="6">
        <f>115905.84/6517.09</f>
        <v>17.784907067418125</v>
      </c>
      <c r="H9" s="6">
        <f>35887.25/6517.09</f>
        <v>5.506637164746842</v>
      </c>
      <c r="I9" s="6">
        <f>7719.16/6517.09</f>
        <v>1.1844488874635766</v>
      </c>
      <c r="J9" s="6">
        <f>10338865.58/6517.09</f>
        <v>1586.4236307922708</v>
      </c>
      <c r="K9" s="6">
        <f>2036971.72/6517.09</f>
        <v>312.5584762524378</v>
      </c>
      <c r="L9" s="6">
        <f>494.352/6517.09</f>
        <v>0.07585471429733208</v>
      </c>
      <c r="M9" s="6">
        <f>4180.757/6517.09</f>
        <v>0.6415067154205327</v>
      </c>
      <c r="N9" s="6">
        <f>19798.59/6517.09</f>
        <v>3.0379494528999906</v>
      </c>
      <c r="O9" s="6">
        <f>895.883/6517.09</f>
        <v>0.13746672211063526</v>
      </c>
    </row>
    <row r="10" spans="1:11" ht="14.25">
      <c r="A10" s="8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4" ht="14.25">
      <c r="A11" s="9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ht="14.25">
      <c r="B12" s="11"/>
    </row>
  </sheetData>
  <sheetProtection/>
  <mergeCells count="11">
    <mergeCell ref="A1:O1"/>
    <mergeCell ref="B2:K2"/>
    <mergeCell ref="L2:O2"/>
    <mergeCell ref="B3:C3"/>
    <mergeCell ref="D3:E3"/>
    <mergeCell ref="F3:G3"/>
    <mergeCell ref="H3:I3"/>
    <mergeCell ref="J3:K3"/>
    <mergeCell ref="A10:K10"/>
    <mergeCell ref="A11:N11"/>
    <mergeCell ref="A2:A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F10" sqref="F9:F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王小力</cp:lastModifiedBy>
  <cp:lastPrinted>2013-01-22T01:45:49Z</cp:lastPrinted>
  <dcterms:created xsi:type="dcterms:W3CDTF">2008-12-03T01:28:08Z</dcterms:created>
  <dcterms:modified xsi:type="dcterms:W3CDTF">2019-11-25T05:02:02Z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