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<sst xmlns="http://schemas.openxmlformats.org/spreadsheetml/2006/main" count="51" uniqueCount="47">
  <si>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某市政工程技术经济指标实例分析表</t>
  </si>
  <si>
    <t xml:space="preserve">工程计税方式：增值税一般计税                           </t>
  </si>
  <si>
    <t>工程特征</t>
  </si>
  <si>
    <t>技术标准</t>
  </si>
  <si>
    <t>城市主干路，设计车速：50km/h，道路宽度：4m人行道+4.5m非机动车道+2.5m绿化带+12m机动车道+4m中分带+12m机动车道+2.5m绿化带+4.5m非机动车道+4m人行道</t>
  </si>
  <si>
    <t>工程规模</t>
  </si>
  <si>
    <r>
      <t>全长1938m，机动车道面积：45087.5</t>
    </r>
    <r>
      <rPr>
        <sz val="10"/>
        <rFont val="宋体"/>
        <family val="0"/>
      </rPr>
      <t>m2，非机动车道面积：</t>
    </r>
    <r>
      <rPr>
        <sz val="10"/>
        <rFont val="宋体"/>
        <family val="0"/>
      </rPr>
      <t>12779.07m2</t>
    </r>
    <r>
      <rPr>
        <sz val="10"/>
        <rFont val="宋体"/>
        <family val="0"/>
      </rPr>
      <t>，人行道面积</t>
    </r>
    <r>
      <rPr>
        <sz val="10"/>
        <rFont val="宋体"/>
        <family val="0"/>
      </rPr>
      <t>12080.54</t>
    </r>
    <r>
      <rPr>
        <sz val="10"/>
        <rFont val="宋体"/>
        <family val="0"/>
      </rPr>
      <t>m2</t>
    </r>
  </si>
  <si>
    <t>主要结构</t>
  </si>
  <si>
    <t>道路：机动车道：4cmSMA-13+8cmAC-20C+0.6cm下封层+36cm水泥稳定碎石+20cm水泥石灰土+80cm6%石灰土+20cm6%石灰土原槽拌合；非机动车道：4cmAC-13+6cmAC-20C+0.6cm下封层+18cm水泥稳定碎石+20cm水泥石灰土+30cm6%石灰土+20cm6%石灰土原槽拌合；人行道：6cm陶土砖+3cm干硬性水泥砂浆+15cmC20砼+10cm级配碎石；排水:道路两侧车行道下设置排水管道，污水位于南侧，雨水位于南北两侧；路灯及交通设施仅为管线预埋及接线井；K0+567处设置桥梁一，16m。K1+237处设置桥梁二，20m。</t>
  </si>
  <si>
    <t>工程经济指标</t>
  </si>
  <si>
    <t>工程造价(万元)</t>
  </si>
  <si>
    <t>单方造价(元/m2)</t>
  </si>
  <si>
    <t>分部分项工程费</t>
  </si>
  <si>
    <t>措施费</t>
  </si>
  <si>
    <t>其他项目费</t>
  </si>
  <si>
    <t>规费</t>
  </si>
  <si>
    <t>税金</t>
  </si>
  <si>
    <t>总则</t>
  </si>
  <si>
    <t>路基工程</t>
  </si>
  <si>
    <t>路面工程</t>
  </si>
  <si>
    <t>排水</t>
  </si>
  <si>
    <t>桥梁工程</t>
  </si>
  <si>
    <t>路灯及交通设施</t>
  </si>
  <si>
    <t>施工便道（m）</t>
  </si>
  <si>
    <t>临时用地（m2）</t>
  </si>
  <si>
    <t>清表（m2）</t>
  </si>
  <si>
    <t>路基挖土（m3）</t>
  </si>
  <si>
    <t>路基填筑（m3）</t>
  </si>
  <si>
    <t>路面基层（m2）</t>
  </si>
  <si>
    <t>路面层（m2）</t>
  </si>
  <si>
    <t>路面附属（m）</t>
  </si>
  <si>
    <t>管道（m）</t>
  </si>
  <si>
    <t>检查井（座）</t>
  </si>
  <si>
    <t>出水口（个）</t>
  </si>
  <si>
    <t>桥梁一（m2）</t>
  </si>
  <si>
    <t>接线井（座）</t>
  </si>
  <si>
    <t>其他（项）</t>
  </si>
  <si>
    <t>工程量</t>
  </si>
  <si>
    <t>分部分项造价(万元)</t>
  </si>
  <si>
    <t>占总造价比例</t>
  </si>
  <si>
    <t>每平方米道路面积主要技术指标</t>
  </si>
  <si>
    <t>人工费（元）</t>
  </si>
  <si>
    <t>机械使用费（元）</t>
  </si>
  <si>
    <t>生石灰（t）</t>
  </si>
  <si>
    <t>水泥稳定碎石（m3）</t>
  </si>
  <si>
    <t>沥青砼（t）</t>
  </si>
  <si>
    <t>本工程数据由江苏新世纪工程项目管理有限公司提供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</si>
</sst>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_);[Red]\(0.00\)"/>
  </numFmts>
  <fonts count="22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7" fillId="0" borderId="4" applyNumberFormat="0" applyFill="0" applyAlignment="0" applyProtection="0"/>
    <xf numFmtId="0" fontId="10" fillId="6" borderId="0" applyNumberFormat="0" applyBorder="0" applyAlignment="0" applyProtection="0"/>
    <xf numFmtId="0" fontId="5" fillId="0" borderId="5" applyNumberFormat="0" applyFill="0" applyAlignment="0" applyProtection="0"/>
    <xf numFmtId="0" fontId="10" fillId="6" borderId="0" applyNumberFormat="0" applyBorder="0" applyAlignment="0" applyProtection="0"/>
    <xf numFmtId="0" fontId="14" fillId="8" borderId="6" applyNumberFormat="0" applyAlignment="0" applyProtection="0"/>
    <xf numFmtId="0" fontId="17" fillId="8" borderId="1" applyNumberFormat="0" applyAlignment="0" applyProtection="0"/>
    <xf numFmtId="0" fontId="21" fillId="9" borderId="7" applyNumberFormat="0" applyAlignment="0" applyProtection="0"/>
    <xf numFmtId="0" fontId="11" fillId="2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8" applyNumberFormat="0" applyFill="0" applyAlignment="0" applyProtection="0"/>
    <xf numFmtId="0" fontId="8" fillId="0" borderId="9" applyNumberFormat="0" applyFill="0" applyAlignment="0" applyProtection="0"/>
    <xf numFmtId="0" fontId="6" fillId="4" borderId="0" applyNumberFormat="0" applyBorder="0" applyAlignment="0" applyProtection="0"/>
    <xf numFmtId="0" fontId="4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1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workbookViewId="0" topLeftCell="A1">
      <selection activeCell="A1" sqref="A1:R1"/>
    </sheetView>
  </sheetViews>
  <sheetFormatPr defaultColWidth="9.00390625" defaultRowHeight="14.25"/>
  <cols>
    <col min="1" max="1" width="3.50390625" style="0" customWidth="1"/>
    <col min="2" max="2" width="16.875" style="0" customWidth="1"/>
    <col min="3" max="3" width="8.875" style="1" customWidth="1"/>
    <col min="4" max="4" width="7.875" style="1" customWidth="1"/>
    <col min="5" max="5" width="7.75390625" style="1" customWidth="1"/>
    <col min="6" max="6" width="7.375" style="0" customWidth="1"/>
    <col min="7" max="7" width="8.00390625" style="0" customWidth="1"/>
    <col min="8" max="8" width="8.375" style="0" customWidth="1"/>
    <col min="9" max="9" width="9.875" style="0" customWidth="1"/>
    <col min="10" max="10" width="8.00390625" style="0" customWidth="1"/>
    <col min="11" max="11" width="7.125" style="0" customWidth="1"/>
    <col min="12" max="12" width="7.875" style="0" customWidth="1"/>
    <col min="13" max="13" width="6.625" style="0" customWidth="1"/>
    <col min="14" max="15" width="8.00390625" style="0" customWidth="1"/>
    <col min="16" max="18" width="6.625" style="0" customWidth="1"/>
    <col min="19" max="19" width="83.625" style="0" customWidth="1"/>
  </cols>
  <sheetData>
    <row r="1" spans="1:18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4.5" customHeight="1">
      <c r="A3" s="4" t="s">
        <v>2</v>
      </c>
      <c r="B3" s="5" t="s">
        <v>3</v>
      </c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9.5" customHeight="1">
      <c r="A4" s="4"/>
      <c r="B4" s="5" t="s">
        <v>5</v>
      </c>
      <c r="C4" s="6" t="s">
        <v>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ht="65.25" customHeight="1">
      <c r="A5" s="4"/>
      <c r="B5" s="5" t="s">
        <v>7</v>
      </c>
      <c r="C5" s="4" t="s">
        <v>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8"/>
    </row>
    <row r="6" spans="1:19" ht="30" customHeight="1">
      <c r="A6" s="4" t="s">
        <v>9</v>
      </c>
      <c r="B6" s="4" t="s">
        <v>10</v>
      </c>
      <c r="C6" s="7">
        <v>8663.82</v>
      </c>
      <c r="D6" s="7" t="s">
        <v>11</v>
      </c>
      <c r="E6" s="8">
        <f>86638230.25/(1938*50)</f>
        <v>894.0993833849329</v>
      </c>
      <c r="F6" s="4" t="s">
        <v>12</v>
      </c>
      <c r="G6" s="9">
        <f>70279995.07/86638230.25</f>
        <v>0.8111891813487268</v>
      </c>
      <c r="H6" s="7" t="s">
        <v>13</v>
      </c>
      <c r="I6" s="19">
        <f>3377959.27/86638230.25</f>
        <v>0.038989245974354374</v>
      </c>
      <c r="J6" s="4" t="s">
        <v>14</v>
      </c>
      <c r="K6" s="19">
        <f>4000000/86638230.25</f>
        <v>0.046168994778145296</v>
      </c>
      <c r="L6" s="4" t="s">
        <v>15</v>
      </c>
      <c r="M6" s="19">
        <f>1826660.58/86638230.25</f>
        <v>0.021083770694865965</v>
      </c>
      <c r="N6" s="19" t="s">
        <v>16</v>
      </c>
      <c r="O6" s="20">
        <f>7153615.33/86638230.25</f>
        <v>0.08256880720390754</v>
      </c>
      <c r="P6" s="21"/>
      <c r="Q6" s="21"/>
      <c r="R6" s="29"/>
      <c r="S6" s="30"/>
    </row>
    <row r="7" spans="1:19" ht="21" customHeight="1">
      <c r="A7" s="4"/>
      <c r="B7" s="10" t="s">
        <v>12</v>
      </c>
      <c r="C7" s="7" t="s">
        <v>17</v>
      </c>
      <c r="D7" s="7"/>
      <c r="E7" s="7" t="s">
        <v>18</v>
      </c>
      <c r="F7" s="7"/>
      <c r="G7" s="7"/>
      <c r="H7" s="4" t="s">
        <v>19</v>
      </c>
      <c r="I7" s="4"/>
      <c r="J7" s="4"/>
      <c r="K7" s="22" t="s">
        <v>20</v>
      </c>
      <c r="L7" s="23"/>
      <c r="M7" s="24"/>
      <c r="N7" s="22" t="s">
        <v>21</v>
      </c>
      <c r="O7" s="24"/>
      <c r="P7" s="22" t="s">
        <v>22</v>
      </c>
      <c r="Q7" s="23"/>
      <c r="R7" s="24"/>
      <c r="S7" s="31"/>
    </row>
    <row r="8" spans="1:18" ht="30" customHeight="1">
      <c r="A8" s="4"/>
      <c r="B8" s="11"/>
      <c r="C8" s="7" t="s">
        <v>23</v>
      </c>
      <c r="D8" s="7" t="s">
        <v>24</v>
      </c>
      <c r="E8" s="4" t="s">
        <v>25</v>
      </c>
      <c r="F8" s="4" t="s">
        <v>26</v>
      </c>
      <c r="G8" s="4" t="s">
        <v>27</v>
      </c>
      <c r="H8" s="4" t="s">
        <v>28</v>
      </c>
      <c r="I8" s="4" t="s">
        <v>29</v>
      </c>
      <c r="J8" s="7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34</v>
      </c>
      <c r="P8" s="4" t="s">
        <v>31</v>
      </c>
      <c r="Q8" s="4" t="s">
        <v>35</v>
      </c>
      <c r="R8" s="4" t="s">
        <v>36</v>
      </c>
    </row>
    <row r="9" spans="1:18" ht="24.75" customHeight="1">
      <c r="A9" s="4"/>
      <c r="B9" s="4" t="s">
        <v>37</v>
      </c>
      <c r="C9" s="12">
        <v>1540</v>
      </c>
      <c r="D9" s="12">
        <v>0</v>
      </c>
      <c r="E9" s="12">
        <v>16039.31</v>
      </c>
      <c r="F9" s="12">
        <v>248353</v>
      </c>
      <c r="G9" s="12">
        <v>376722</v>
      </c>
      <c r="H9" s="12">
        <v>67179</v>
      </c>
      <c r="I9" s="12">
        <v>57866</v>
      </c>
      <c r="J9" s="12">
        <v>16742</v>
      </c>
      <c r="K9" s="12">
        <v>5909</v>
      </c>
      <c r="L9" s="12">
        <v>313</v>
      </c>
      <c r="M9" s="12">
        <v>7</v>
      </c>
      <c r="N9" s="25">
        <f>16*50</f>
        <v>800</v>
      </c>
      <c r="O9" s="25">
        <f>20*53</f>
        <v>1060</v>
      </c>
      <c r="P9" s="25">
        <v>11707.94</v>
      </c>
      <c r="Q9" s="25">
        <v>74</v>
      </c>
      <c r="R9" s="12">
        <v>1</v>
      </c>
    </row>
    <row r="10" spans="1:18" ht="24.75" customHeight="1">
      <c r="A10" s="4"/>
      <c r="B10" s="4" t="s">
        <v>38</v>
      </c>
      <c r="C10" s="13">
        <v>14.6</v>
      </c>
      <c r="D10" s="13">
        <v>0</v>
      </c>
      <c r="E10" s="14">
        <v>15.14</v>
      </c>
      <c r="F10" s="14">
        <v>227.34</v>
      </c>
      <c r="G10" s="14">
        <v>1213.4</v>
      </c>
      <c r="H10" s="14">
        <v>1146.15</v>
      </c>
      <c r="I10" s="14">
        <v>1045.71</v>
      </c>
      <c r="J10" s="14">
        <v>1033.17</v>
      </c>
      <c r="K10" s="14">
        <v>568.91</v>
      </c>
      <c r="L10" s="14">
        <v>175.96</v>
      </c>
      <c r="M10" s="14">
        <v>4.86</v>
      </c>
      <c r="N10" s="26">
        <v>656.91</v>
      </c>
      <c r="O10" s="26">
        <v>824.66</v>
      </c>
      <c r="P10" s="26">
        <v>82.97</v>
      </c>
      <c r="Q10" s="26">
        <v>8.65</v>
      </c>
      <c r="R10" s="14">
        <v>6.16</v>
      </c>
    </row>
    <row r="11" spans="1:18" ht="24.75" customHeight="1">
      <c r="A11" s="4"/>
      <c r="B11" s="4" t="s">
        <v>11</v>
      </c>
      <c r="C11" s="13">
        <f>C10*10000/96900</f>
        <v>1.5067079463364292</v>
      </c>
      <c r="D11" s="13">
        <f>D10*10000/96900</f>
        <v>0</v>
      </c>
      <c r="E11" s="13">
        <f>E10*10000/96900</f>
        <v>1.5624355005159958</v>
      </c>
      <c r="F11" s="13">
        <f aca="true" t="shared" si="0" ref="F11:R11">F10*10000/96900</f>
        <v>23.461300309597522</v>
      </c>
      <c r="G11" s="13">
        <f t="shared" si="0"/>
        <v>125.2218782249742</v>
      </c>
      <c r="H11" s="13">
        <f t="shared" si="0"/>
        <v>118.28173374613003</v>
      </c>
      <c r="I11" s="13">
        <f t="shared" si="0"/>
        <v>107.91640866873065</v>
      </c>
      <c r="J11" s="13">
        <f t="shared" si="0"/>
        <v>106.62229102167183</v>
      </c>
      <c r="K11" s="13">
        <f t="shared" si="0"/>
        <v>58.71104231166151</v>
      </c>
      <c r="L11" s="13">
        <f t="shared" si="0"/>
        <v>18.15892672858617</v>
      </c>
      <c r="M11" s="13">
        <f t="shared" si="0"/>
        <v>0.5015479876160991</v>
      </c>
      <c r="N11" s="13">
        <f t="shared" si="0"/>
        <v>67.79256965944272</v>
      </c>
      <c r="O11" s="13">
        <f t="shared" si="0"/>
        <v>85.10423116615067</v>
      </c>
      <c r="P11" s="13">
        <f t="shared" si="0"/>
        <v>8.562435500515996</v>
      </c>
      <c r="Q11" s="13">
        <f t="shared" si="0"/>
        <v>0.8926728586171311</v>
      </c>
      <c r="R11" s="13">
        <f t="shared" si="0"/>
        <v>0.6357069143446853</v>
      </c>
    </row>
    <row r="12" spans="1:19" ht="24.75" customHeight="1">
      <c r="A12" s="4"/>
      <c r="B12" s="4" t="s">
        <v>39</v>
      </c>
      <c r="C12" s="15">
        <f>C10/C6</f>
        <v>0.0016851688977841184</v>
      </c>
      <c r="D12" s="15">
        <f>D10/C6</f>
        <v>0</v>
      </c>
      <c r="E12" s="15">
        <f>E10/C6</f>
        <v>0.0017474970624966816</v>
      </c>
      <c r="F12" s="15">
        <f>F10/C6</f>
        <v>0.026240157343989143</v>
      </c>
      <c r="G12" s="15">
        <f>G10/C6</f>
        <v>0.14005369455967462</v>
      </c>
      <c r="H12" s="15">
        <f>H10/C6</f>
        <v>0.13229152960241558</v>
      </c>
      <c r="I12" s="15">
        <f>I10/C6</f>
        <v>0.1206984909658788</v>
      </c>
      <c r="J12" s="15">
        <f>J10/C6</f>
        <v>0.11925109247422039</v>
      </c>
      <c r="K12" s="15">
        <f>K10/C6</f>
        <v>0.06566502997523033</v>
      </c>
      <c r="L12" s="15">
        <f>L10/C6</f>
        <v>0.020309747894115993</v>
      </c>
      <c r="M12" s="15">
        <f>M10/C6</f>
        <v>0.0005609534824130696</v>
      </c>
      <c r="N12" s="15">
        <f>N10/C6</f>
        <v>0.07582221237283322</v>
      </c>
      <c r="O12" s="15">
        <f>O10/C6</f>
        <v>0.09518434131826377</v>
      </c>
      <c r="P12" s="15">
        <f>P10/C6</f>
        <v>0.009576607085558103</v>
      </c>
      <c r="Q12" s="15">
        <f>Q10/C6</f>
        <v>0.0009984048606734674</v>
      </c>
      <c r="R12" s="15">
        <f>R10/C6</f>
        <v>0.0007110027678322034</v>
      </c>
      <c r="S12" s="32"/>
    </row>
    <row r="13" spans="1:18" ht="37.5" customHeight="1">
      <c r="A13" s="4" t="s">
        <v>40</v>
      </c>
      <c r="B13" s="4"/>
      <c r="C13" s="7" t="str">
        <f>C8</f>
        <v>施工便道（m）</v>
      </c>
      <c r="D13" s="7" t="str">
        <f aca="true" t="shared" si="1" ref="D13:R13">D8</f>
        <v>临时用地（m2）</v>
      </c>
      <c r="E13" s="7" t="str">
        <f t="shared" si="1"/>
        <v>清表（m2）</v>
      </c>
      <c r="F13" s="7" t="str">
        <f t="shared" si="1"/>
        <v>路基挖土（m3）</v>
      </c>
      <c r="G13" s="7" t="str">
        <f t="shared" si="1"/>
        <v>路基填筑（m3）</v>
      </c>
      <c r="H13" s="7" t="str">
        <f t="shared" si="1"/>
        <v>路面基层（m2）</v>
      </c>
      <c r="I13" s="7" t="str">
        <f t="shared" si="1"/>
        <v>路面层（m2）</v>
      </c>
      <c r="J13" s="7" t="str">
        <f t="shared" si="1"/>
        <v>路面附属（m）</v>
      </c>
      <c r="K13" s="7" t="str">
        <f t="shared" si="1"/>
        <v>管道（m）</v>
      </c>
      <c r="L13" s="7" t="str">
        <f t="shared" si="1"/>
        <v>检查井（座）</v>
      </c>
      <c r="M13" s="7" t="str">
        <f t="shared" si="1"/>
        <v>出水口（个）</v>
      </c>
      <c r="N13" s="7" t="str">
        <f t="shared" si="1"/>
        <v>桥梁一（m2）</v>
      </c>
      <c r="O13" s="7" t="str">
        <f t="shared" si="1"/>
        <v>桥梁一（m2）</v>
      </c>
      <c r="P13" s="7" t="str">
        <f t="shared" si="1"/>
        <v>管道（m）</v>
      </c>
      <c r="Q13" s="7" t="str">
        <f t="shared" si="1"/>
        <v>接线井（座）</v>
      </c>
      <c r="R13" s="7" t="str">
        <f t="shared" si="1"/>
        <v>其他（项）</v>
      </c>
    </row>
    <row r="14" spans="1:18" ht="24.75" customHeight="1">
      <c r="A14" s="4"/>
      <c r="B14" s="4"/>
      <c r="C14" s="13">
        <f>C9/96900</f>
        <v>0.015892672858617132</v>
      </c>
      <c r="D14" s="13">
        <f aca="true" t="shared" si="2" ref="D14:R14">D9/96900</f>
        <v>0</v>
      </c>
      <c r="E14" s="13">
        <f t="shared" si="2"/>
        <v>0.16552435500515994</v>
      </c>
      <c r="F14" s="13">
        <f t="shared" si="2"/>
        <v>2.5629824561403507</v>
      </c>
      <c r="G14" s="13">
        <f t="shared" si="2"/>
        <v>3.8877399380804953</v>
      </c>
      <c r="H14" s="13">
        <f t="shared" si="2"/>
        <v>0.69328173374613</v>
      </c>
      <c r="I14" s="13">
        <f t="shared" si="2"/>
        <v>0.5971723426212591</v>
      </c>
      <c r="J14" s="13">
        <f t="shared" si="2"/>
        <v>0.17277605779153768</v>
      </c>
      <c r="K14" s="13">
        <f t="shared" si="2"/>
        <v>0.060980392156862746</v>
      </c>
      <c r="L14" s="13">
        <f t="shared" si="2"/>
        <v>0.0032301341589267285</v>
      </c>
      <c r="M14" s="13">
        <f t="shared" si="2"/>
        <v>7.223942208462333E-05</v>
      </c>
      <c r="N14" s="13">
        <f t="shared" si="2"/>
        <v>0.008255933952528379</v>
      </c>
      <c r="O14" s="13">
        <f t="shared" si="2"/>
        <v>0.010939112487100102</v>
      </c>
      <c r="P14" s="13">
        <f t="shared" si="2"/>
        <v>0.12082497420020641</v>
      </c>
      <c r="Q14" s="13">
        <f t="shared" si="2"/>
        <v>0.0007636738906088751</v>
      </c>
      <c r="R14" s="13">
        <f t="shared" si="2"/>
        <v>1.0319917440660475E-05</v>
      </c>
    </row>
    <row r="15" spans="1:18" ht="37.5" customHeight="1">
      <c r="A15" s="4"/>
      <c r="B15" s="4"/>
      <c r="C15" s="4" t="s">
        <v>41</v>
      </c>
      <c r="D15" s="16" t="s">
        <v>42</v>
      </c>
      <c r="E15" s="16" t="s">
        <v>43</v>
      </c>
      <c r="F15" s="16" t="s">
        <v>44</v>
      </c>
      <c r="G15" s="16" t="s">
        <v>45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4.75" customHeight="1">
      <c r="A16" s="4"/>
      <c r="B16" s="4"/>
      <c r="C16" s="13">
        <f>(9238843.03)/96900</f>
        <v>95.34409731682146</v>
      </c>
      <c r="D16" s="7">
        <f>16598541.98/96900</f>
        <v>171.29558286893706</v>
      </c>
      <c r="E16" s="7">
        <f>11442/96900</f>
        <v>0.11808049535603715</v>
      </c>
      <c r="F16" s="7">
        <f>19755/96900</f>
        <v>0.20386996904024768</v>
      </c>
      <c r="G16" s="7">
        <f>16808.49/96900</f>
        <v>0.1734622291021672</v>
      </c>
      <c r="H16" s="7"/>
      <c r="I16" s="27"/>
      <c r="J16" s="27"/>
      <c r="K16" s="7"/>
      <c r="L16" s="7"/>
      <c r="M16" s="7"/>
      <c r="N16" s="7"/>
      <c r="O16" s="7"/>
      <c r="P16" s="7"/>
      <c r="Q16" s="7"/>
      <c r="R16" s="7"/>
    </row>
    <row r="17" spans="1:6" ht="30" customHeight="1">
      <c r="A17" s="17" t="s">
        <v>46</v>
      </c>
      <c r="B17" s="17"/>
      <c r="C17" s="17"/>
      <c r="D17" s="17"/>
      <c r="E17" s="17"/>
      <c r="F17" s="17"/>
    </row>
    <row r="18" spans="1:18" ht="19.5" customHeight="1">
      <c r="A18" s="18"/>
      <c r="B18" s="18"/>
      <c r="C18" s="18"/>
      <c r="D18" s="18"/>
      <c r="E18" s="18"/>
      <c r="F18" s="18"/>
      <c r="G18" s="18"/>
      <c r="H18" s="18"/>
      <c r="I18" s="18"/>
      <c r="R18" s="31"/>
    </row>
  </sheetData>
  <sheetProtection/>
  <mergeCells count="18">
    <mergeCell ref="A1:R1"/>
    <mergeCell ref="A2:R2"/>
    <mergeCell ref="C3:R3"/>
    <mergeCell ref="C4:R4"/>
    <mergeCell ref="C5:R5"/>
    <mergeCell ref="O6:R6"/>
    <mergeCell ref="C7:D7"/>
    <mergeCell ref="E7:G7"/>
    <mergeCell ref="H7:J7"/>
    <mergeCell ref="K7:M7"/>
    <mergeCell ref="N7:O7"/>
    <mergeCell ref="P7:R7"/>
    <mergeCell ref="A17:F17"/>
    <mergeCell ref="A18:I18"/>
    <mergeCell ref="A3:A5"/>
    <mergeCell ref="A6:A12"/>
    <mergeCell ref="B7:B8"/>
    <mergeCell ref="A13:B16"/>
  </mergeCells>
  <printOptions horizontalCentered="1"/>
  <pageMargins left="0.23999999999999996" right="0.16" top="0.7900000000000001" bottom="0.7900000000000001" header="0.51" footer="0.51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王小力</cp:lastModifiedBy>
  <cp:lastPrinted>2019-09-10T11:00:54Z</cp:lastPrinted>
  <dcterms:created xsi:type="dcterms:W3CDTF">2007-07-26T03:15:12Z</dcterms:created>
  <dcterms:modified xsi:type="dcterms:W3CDTF">2019-11-25T05:00:07Z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