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<sst xmlns="http://schemas.openxmlformats.org/spreadsheetml/2006/main" count="61" uniqueCount="45">
  <si>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 xml:space="preserve">                        某市政工程技术经济指标实例分析表</t>
  </si>
  <si>
    <t>工程计税方式：           增值税一般计税                发布时间：2019.9.29</t>
  </si>
  <si>
    <t>工程特征</t>
  </si>
  <si>
    <t>技术标准</t>
  </si>
  <si>
    <t>道路宽度 ：41.5m</t>
  </si>
  <si>
    <t>工程规模</t>
  </si>
  <si>
    <t>全长1076m，沥青砼路面面积28508m2；人行道砖3218m2；公交站台4个；侧平石9010m。</t>
  </si>
  <si>
    <t>主要结构</t>
  </si>
  <si>
    <r>
      <t>机动车道：16</t>
    </r>
    <r>
      <rPr>
        <sz val="10"/>
        <rFont val="宋体"/>
        <family val="0"/>
      </rPr>
      <t>cm低剂量水稳碎石、</t>
    </r>
    <r>
      <rPr>
        <sz val="10"/>
        <rFont val="宋体"/>
        <family val="0"/>
      </rPr>
      <t>32</t>
    </r>
    <r>
      <rPr>
        <sz val="10"/>
        <rFont val="宋体"/>
        <family val="0"/>
      </rPr>
      <t>cm水泥稳定碎石、</t>
    </r>
    <r>
      <rPr>
        <sz val="10"/>
        <rFont val="宋体"/>
        <family val="0"/>
      </rPr>
      <t>8</t>
    </r>
    <r>
      <rPr>
        <sz val="10"/>
        <rFont val="宋体"/>
        <family val="0"/>
      </rPr>
      <t>cm</t>
    </r>
    <r>
      <rPr>
        <sz val="10"/>
        <rFont val="宋体"/>
        <family val="0"/>
      </rPr>
      <t>+4cm</t>
    </r>
    <r>
      <rPr>
        <sz val="10"/>
        <rFont val="宋体"/>
        <family val="0"/>
      </rPr>
      <t>沥青砼；非机动车道：</t>
    </r>
    <r>
      <rPr>
        <sz val="10"/>
        <rFont val="宋体"/>
        <family val="0"/>
      </rPr>
      <t>16cm</t>
    </r>
    <r>
      <rPr>
        <sz val="10"/>
        <rFont val="宋体"/>
        <family val="0"/>
      </rPr>
      <t>低剂量水稳碎石、</t>
    </r>
    <r>
      <rPr>
        <sz val="10"/>
        <rFont val="宋体"/>
        <family val="0"/>
      </rPr>
      <t>16cm</t>
    </r>
    <r>
      <rPr>
        <sz val="10"/>
        <rFont val="宋体"/>
        <family val="0"/>
      </rPr>
      <t>水泥稳定碎石、</t>
    </r>
    <r>
      <rPr>
        <sz val="10"/>
        <rFont val="宋体"/>
        <family val="0"/>
      </rPr>
      <t>6cm+4cm</t>
    </r>
    <r>
      <rPr>
        <sz val="10"/>
        <rFont val="宋体"/>
        <family val="0"/>
      </rPr>
      <t>沥青砼。</t>
    </r>
  </si>
  <si>
    <t>工程经济指标</t>
  </si>
  <si>
    <t>工程造价(万元)</t>
  </si>
  <si>
    <t>单方造价(元/m2)</t>
  </si>
  <si>
    <t>直接工程费</t>
  </si>
  <si>
    <t>其他工程费</t>
  </si>
  <si>
    <t>间接费</t>
  </si>
  <si>
    <t>利润</t>
  </si>
  <si>
    <t>税金</t>
  </si>
  <si>
    <t>分部分项工程费</t>
  </si>
  <si>
    <t>总则</t>
  </si>
  <si>
    <t>路基工程</t>
  </si>
  <si>
    <t>路面工程</t>
  </si>
  <si>
    <t>人行道工程</t>
  </si>
  <si>
    <t>公交站台工程</t>
  </si>
  <si>
    <t>施工便道（m）</t>
  </si>
  <si>
    <t>临时用地（m2）</t>
  </si>
  <si>
    <t>清表（m2）</t>
  </si>
  <si>
    <t>路基挖土（m3）</t>
  </si>
  <si>
    <t>路基填筑（m3）</t>
  </si>
  <si>
    <t>路面基层（m2）</t>
  </si>
  <si>
    <t>路面层（m2）</t>
  </si>
  <si>
    <t>路面附属（m）</t>
  </si>
  <si>
    <t>基层（m2）</t>
  </si>
  <si>
    <t>面层（m2）</t>
  </si>
  <si>
    <t>其它</t>
  </si>
  <si>
    <t>工程量</t>
  </si>
  <si>
    <t>分部分项造价(万元)</t>
  </si>
  <si>
    <t>占总造价比例</t>
  </si>
  <si>
    <t>每平方米道路面积主要技术指标</t>
  </si>
  <si>
    <t>人工费（元）</t>
  </si>
  <si>
    <t>机械使用费（元）</t>
  </si>
  <si>
    <t>生石灰（t）</t>
  </si>
  <si>
    <t>碎石（t）</t>
  </si>
  <si>
    <t>水泥稳定碎石（m3）</t>
  </si>
  <si>
    <t>沥青砼（t）</t>
  </si>
  <si>
    <t>本工程数据由  南通皋剑工程项目管理有限公司                        提供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</si>
</sst>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8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50390625" style="0" customWidth="1"/>
    <col min="2" max="2" width="16.875" style="0" customWidth="1"/>
    <col min="3" max="3" width="7.75390625" style="1" customWidth="1"/>
    <col min="4" max="4" width="7.875" style="1" customWidth="1"/>
    <col min="5" max="5" width="7.125" style="1" customWidth="1"/>
    <col min="6" max="6" width="7.375" style="0" customWidth="1"/>
    <col min="7" max="7" width="8.75390625" style="0" customWidth="1"/>
    <col min="8" max="8" width="8.375" style="0" customWidth="1"/>
    <col min="9" max="9" width="8.125" style="0" customWidth="1"/>
    <col min="10" max="10" width="8.00390625" style="0" customWidth="1"/>
    <col min="11" max="11" width="6.375" style="0" customWidth="1"/>
    <col min="12" max="13" width="6.125" style="0" customWidth="1"/>
    <col min="14" max="14" width="6.875" style="0" customWidth="1"/>
    <col min="15" max="15" width="6.50390625" style="0" customWidth="1"/>
    <col min="16" max="16" width="12.75390625" style="0" bestFit="1" customWidth="1"/>
    <col min="18" max="18" width="9.50390625" style="0" bestFit="1" customWidth="1"/>
  </cols>
  <sheetData>
    <row r="1" spans="1:15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0.25" customHeight="1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9.5" customHeight="1">
      <c r="A4" s="4"/>
      <c r="B4" s="5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4.5" customHeight="1">
      <c r="A5" s="4"/>
      <c r="B5" s="5" t="s">
        <v>7</v>
      </c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30" customHeight="1">
      <c r="A6" s="4" t="s">
        <v>9</v>
      </c>
      <c r="B6" s="4" t="s">
        <v>10</v>
      </c>
      <c r="C6" s="7">
        <v>2167.93</v>
      </c>
      <c r="D6" s="7" t="s">
        <v>11</v>
      </c>
      <c r="E6" s="7">
        <v>683.33</v>
      </c>
      <c r="F6" s="4" t="s">
        <v>12</v>
      </c>
      <c r="G6" s="8">
        <f>(4181658+14567306)/21679326</f>
        <v>0.8648314989128352</v>
      </c>
      <c r="H6" s="7" t="s">
        <v>13</v>
      </c>
      <c r="I6" s="8"/>
      <c r="J6" s="4" t="s">
        <v>14</v>
      </c>
      <c r="K6" s="8">
        <v>0.0428</v>
      </c>
      <c r="L6" s="4" t="s">
        <v>15</v>
      </c>
      <c r="M6" s="8">
        <v>0.0098</v>
      </c>
      <c r="N6" s="4" t="s">
        <v>16</v>
      </c>
      <c r="O6" s="8">
        <v>0.0826</v>
      </c>
      <c r="P6" s="18"/>
    </row>
    <row r="7" spans="1:15" ht="21" customHeight="1">
      <c r="A7" s="4"/>
      <c r="B7" s="9" t="s">
        <v>17</v>
      </c>
      <c r="C7" s="7" t="s">
        <v>18</v>
      </c>
      <c r="D7" s="7"/>
      <c r="E7" s="7" t="s">
        <v>19</v>
      </c>
      <c r="F7" s="7"/>
      <c r="G7" s="7"/>
      <c r="H7" s="4" t="s">
        <v>20</v>
      </c>
      <c r="I7" s="4"/>
      <c r="J7" s="4"/>
      <c r="K7" s="7" t="s">
        <v>21</v>
      </c>
      <c r="L7" s="7"/>
      <c r="M7" s="4" t="s">
        <v>22</v>
      </c>
      <c r="N7" s="4"/>
      <c r="O7" s="4"/>
    </row>
    <row r="8" spans="1:15" ht="30" customHeight="1">
      <c r="A8" s="4"/>
      <c r="B8" s="10"/>
      <c r="C8" s="7" t="s">
        <v>23</v>
      </c>
      <c r="D8" s="7" t="s">
        <v>24</v>
      </c>
      <c r="E8" s="7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7" t="s">
        <v>30</v>
      </c>
      <c r="K8" s="4" t="s">
        <v>31</v>
      </c>
      <c r="L8" s="4" t="s">
        <v>32</v>
      </c>
      <c r="M8" s="4" t="s">
        <v>31</v>
      </c>
      <c r="N8" s="4" t="s">
        <v>32</v>
      </c>
      <c r="O8" s="19" t="s">
        <v>33</v>
      </c>
    </row>
    <row r="9" spans="1:15" ht="24.75" customHeight="1">
      <c r="A9" s="4"/>
      <c r="B9" s="4" t="s">
        <v>34</v>
      </c>
      <c r="C9" s="11"/>
      <c r="D9" s="11"/>
      <c r="E9" s="11">
        <v>25044</v>
      </c>
      <c r="F9" s="11">
        <v>18582.8</v>
      </c>
      <c r="G9" s="11">
        <v>36621</v>
      </c>
      <c r="H9" s="11">
        <v>55820</v>
      </c>
      <c r="I9" s="11">
        <v>28508</v>
      </c>
      <c r="J9" s="11">
        <v>9010</v>
      </c>
      <c r="K9" s="11">
        <v>3218</v>
      </c>
      <c r="L9" s="11">
        <v>3218</v>
      </c>
      <c r="M9" s="11">
        <v>180</v>
      </c>
      <c r="N9" s="11">
        <v>180</v>
      </c>
      <c r="O9" s="20"/>
    </row>
    <row r="10" spans="1:17" ht="24.75" customHeight="1">
      <c r="A10" s="4"/>
      <c r="B10" s="4" t="s">
        <v>35</v>
      </c>
      <c r="C10" s="12"/>
      <c r="D10" s="12"/>
      <c r="E10" s="13">
        <v>2.09</v>
      </c>
      <c r="F10" s="13">
        <v>7.77</v>
      </c>
      <c r="G10" s="13">
        <v>341.72</v>
      </c>
      <c r="H10" s="13">
        <v>674.48</v>
      </c>
      <c r="I10" s="13">
        <v>521.98</v>
      </c>
      <c r="J10" s="13">
        <v>128.81</v>
      </c>
      <c r="K10" s="13">
        <v>43.49</v>
      </c>
      <c r="L10" s="13">
        <v>26.56</v>
      </c>
      <c r="M10" s="13">
        <v>2.43</v>
      </c>
      <c r="N10" s="13">
        <v>1.49</v>
      </c>
      <c r="O10" s="21"/>
      <c r="Q10" s="26"/>
    </row>
    <row r="11" spans="1:15" ht="24.75" customHeight="1">
      <c r="A11" s="4"/>
      <c r="B11" s="4" t="s">
        <v>11</v>
      </c>
      <c r="C11" s="12">
        <f>C10*10000/48453</f>
        <v>0</v>
      </c>
      <c r="D11" s="12">
        <f>D10*10000/48453</f>
        <v>0</v>
      </c>
      <c r="E11" s="12">
        <f aca="true" t="shared" si="0" ref="E11:N11">E10*10000/31726</f>
        <v>0.6587656811448024</v>
      </c>
      <c r="F11" s="12">
        <f t="shared" si="0"/>
        <v>2.449095379184265</v>
      </c>
      <c r="G11" s="12">
        <f t="shared" si="0"/>
        <v>107.7097648616277</v>
      </c>
      <c r="H11" s="12">
        <f t="shared" si="0"/>
        <v>212.59534766437622</v>
      </c>
      <c r="I11" s="12">
        <f t="shared" si="0"/>
        <v>164.52751686314065</v>
      </c>
      <c r="J11" s="12">
        <f t="shared" si="0"/>
        <v>40.60076908529282</v>
      </c>
      <c r="K11" s="12">
        <f t="shared" si="0"/>
        <v>13.707999747840887</v>
      </c>
      <c r="L11" s="12">
        <f t="shared" si="0"/>
        <v>8.371682531677488</v>
      </c>
      <c r="M11" s="12">
        <f t="shared" si="0"/>
        <v>0.7659333039147702</v>
      </c>
      <c r="N11" s="12">
        <f t="shared" si="0"/>
        <v>0.4696463468448591</v>
      </c>
      <c r="O11" s="12">
        <f>O10*10000/48453</f>
        <v>0</v>
      </c>
    </row>
    <row r="12" spans="1:16" ht="24.75" customHeight="1">
      <c r="A12" s="4"/>
      <c r="B12" s="4" t="s">
        <v>36</v>
      </c>
      <c r="C12" s="14">
        <f>C10/1358.1</f>
        <v>0</v>
      </c>
      <c r="D12" s="14">
        <f>D10/1358.1</f>
        <v>0</v>
      </c>
      <c r="E12" s="14">
        <f aca="true" t="shared" si="1" ref="E12:N12">E10/2167.93</f>
        <v>0.0009640532674025453</v>
      </c>
      <c r="F12" s="14">
        <f t="shared" si="1"/>
        <v>0.0035840640611089843</v>
      </c>
      <c r="G12" s="14">
        <f t="shared" si="1"/>
        <v>0.15762501556784586</v>
      </c>
      <c r="H12" s="14">
        <f t="shared" si="1"/>
        <v>0.31111705636252096</v>
      </c>
      <c r="I12" s="14">
        <f t="shared" si="1"/>
        <v>0.24077345670755054</v>
      </c>
      <c r="J12" s="14">
        <f t="shared" si="1"/>
        <v>0.05941612505938845</v>
      </c>
      <c r="K12" s="14">
        <f t="shared" si="1"/>
        <v>0.02006061081307976</v>
      </c>
      <c r="L12" s="14">
        <f t="shared" si="1"/>
        <v>0.012251318077613208</v>
      </c>
      <c r="M12" s="14">
        <f t="shared" si="1"/>
        <v>0.0011208848994201843</v>
      </c>
      <c r="N12" s="14">
        <f t="shared" si="1"/>
        <v>0.000687291563842006</v>
      </c>
      <c r="O12" s="14">
        <f>O10/1358.1</f>
        <v>0</v>
      </c>
      <c r="P12" s="18"/>
    </row>
    <row r="13" spans="1:15" ht="30" customHeight="1">
      <c r="A13" s="4" t="s">
        <v>37</v>
      </c>
      <c r="B13" s="4"/>
      <c r="C13" s="7" t="s">
        <v>23</v>
      </c>
      <c r="D13" s="7" t="s">
        <v>24</v>
      </c>
      <c r="E13" s="7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7" t="s">
        <v>30</v>
      </c>
      <c r="K13" s="4" t="s">
        <v>31</v>
      </c>
      <c r="L13" s="4" t="s">
        <v>32</v>
      </c>
      <c r="M13" s="4" t="s">
        <v>31</v>
      </c>
      <c r="N13" s="4" t="s">
        <v>32</v>
      </c>
      <c r="O13" s="19" t="s">
        <v>33</v>
      </c>
    </row>
    <row r="14" spans="1:15" ht="24.75" customHeight="1">
      <c r="A14" s="4"/>
      <c r="B14" s="4"/>
      <c r="C14" s="12">
        <f>C9/48453</f>
        <v>0</v>
      </c>
      <c r="D14" s="12">
        <f>D9/48453</f>
        <v>0</v>
      </c>
      <c r="E14" s="12">
        <f aca="true" t="shared" si="2" ref="E14:N14">E9/31726</f>
        <v>0.7893841013679632</v>
      </c>
      <c r="F14" s="12">
        <f t="shared" si="2"/>
        <v>0.5857277942381642</v>
      </c>
      <c r="G14" s="12">
        <f t="shared" si="2"/>
        <v>1.1542898568997038</v>
      </c>
      <c r="H14" s="12">
        <f t="shared" si="2"/>
        <v>1.7594402067704722</v>
      </c>
      <c r="I14" s="12">
        <f t="shared" si="2"/>
        <v>0.8985689970371304</v>
      </c>
      <c r="J14" s="12">
        <f t="shared" si="2"/>
        <v>0.2839942003404148</v>
      </c>
      <c r="K14" s="12">
        <f t="shared" si="2"/>
        <v>0.10143100296286957</v>
      </c>
      <c r="L14" s="12">
        <f t="shared" si="2"/>
        <v>0.10143100296286957</v>
      </c>
      <c r="M14" s="12">
        <f t="shared" si="2"/>
        <v>0.005673580028998298</v>
      </c>
      <c r="N14" s="12">
        <f t="shared" si="2"/>
        <v>0.005673580028998298</v>
      </c>
      <c r="O14" s="12">
        <f>O9/48453</f>
        <v>0</v>
      </c>
    </row>
    <row r="15" spans="1:15" ht="30" customHeight="1">
      <c r="A15" s="4"/>
      <c r="B15" s="4"/>
      <c r="C15" s="15" t="s">
        <v>38</v>
      </c>
      <c r="D15" s="15" t="s">
        <v>39</v>
      </c>
      <c r="E15" s="15" t="s">
        <v>40</v>
      </c>
      <c r="F15" s="15" t="s">
        <v>41</v>
      </c>
      <c r="G15" s="15" t="s">
        <v>42</v>
      </c>
      <c r="H15" s="15" t="s">
        <v>43</v>
      </c>
      <c r="I15" s="15"/>
      <c r="J15" s="15"/>
      <c r="K15" s="15"/>
      <c r="L15" s="15"/>
      <c r="M15" s="22"/>
      <c r="N15" s="23"/>
      <c r="O15" s="24"/>
    </row>
    <row r="16" spans="1:15" ht="24.75" customHeight="1">
      <c r="A16" s="4"/>
      <c r="B16" s="4"/>
      <c r="C16" s="7">
        <f>2018055/31726</f>
        <v>63.60886969677867</v>
      </c>
      <c r="D16" s="7">
        <f>1347124/31726</f>
        <v>42.461199016579464</v>
      </c>
      <c r="E16" s="7">
        <f>3135/31726</f>
        <v>0.09881485217172035</v>
      </c>
      <c r="F16" s="7">
        <f>1995/31726</f>
        <v>0.06288217865473114</v>
      </c>
      <c r="G16" s="7">
        <f>12792/31726</f>
        <v>0.403202420727479</v>
      </c>
      <c r="H16" s="7">
        <f>7884/31726</f>
        <v>0.24850280527012544</v>
      </c>
      <c r="I16" s="25"/>
      <c r="J16" s="25"/>
      <c r="K16" s="25"/>
      <c r="L16" s="25"/>
      <c r="M16" s="25"/>
      <c r="N16" s="25"/>
      <c r="O16" s="20"/>
    </row>
    <row r="17" spans="1:5" ht="30" customHeight="1">
      <c r="A17" s="16" t="s">
        <v>44</v>
      </c>
      <c r="B17" s="16"/>
      <c r="C17" s="16"/>
      <c r="D17" s="16"/>
      <c r="E17" s="16"/>
    </row>
    <row r="18" spans="1:9" ht="19.5" customHeight="1">
      <c r="A18" s="17"/>
      <c r="B18" s="17"/>
      <c r="C18" s="17"/>
      <c r="D18" s="17"/>
      <c r="E18" s="17"/>
      <c r="F18" s="17"/>
      <c r="G18" s="17"/>
      <c r="H18" s="17"/>
      <c r="I18" s="17"/>
    </row>
  </sheetData>
  <sheetProtection/>
  <mergeCells count="16">
    <mergeCell ref="A1:O1"/>
    <mergeCell ref="A2:N2"/>
    <mergeCell ref="C3:O3"/>
    <mergeCell ref="C4:O4"/>
    <mergeCell ref="C5:O5"/>
    <mergeCell ref="C7:D7"/>
    <mergeCell ref="E7:G7"/>
    <mergeCell ref="H7:J7"/>
    <mergeCell ref="K7:L7"/>
    <mergeCell ref="M7:O7"/>
    <mergeCell ref="A17:E17"/>
    <mergeCell ref="A18:I18"/>
    <mergeCell ref="A3:A5"/>
    <mergeCell ref="A6:A12"/>
    <mergeCell ref="B7:B8"/>
    <mergeCell ref="A13:B1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王小力</cp:lastModifiedBy>
  <cp:lastPrinted>2013-01-22T01:34:24Z</cp:lastPrinted>
  <dcterms:created xsi:type="dcterms:W3CDTF">2007-07-26T03:15:12Z</dcterms:created>
  <dcterms:modified xsi:type="dcterms:W3CDTF">2019-11-25T05:00:41Z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